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na/Documents/СНП ЗП/Председатель ПЕТРОВА/СОБРАНИЯ/Собрание 31 июля 2021/"/>
    </mc:Choice>
  </mc:AlternateContent>
  <xr:revisionPtr revIDLastSave="0" documentId="8_{0ABD459A-057F-2D42-8A1E-EA238A611A69}" xr6:coauthVersionLast="47" xr6:coauthVersionMax="47" xr10:uidLastSave="{00000000-0000-0000-0000-000000000000}"/>
  <bookViews>
    <workbookView xWindow="0" yWindow="460" windowWidth="15340" windowHeight="5060" tabRatio="858" xr2:uid="{00000000-000D-0000-FFFF-FFFF00000000}"/>
  </bookViews>
  <sheets>
    <sheet name="Лист2" sheetId="14" r:id="rId1"/>
  </sheets>
  <calcPr calcId="191029"/>
</workbook>
</file>

<file path=xl/calcChain.xml><?xml version="1.0" encoding="utf-8"?>
<calcChain xmlns="http://schemas.openxmlformats.org/spreadsheetml/2006/main">
  <c r="G27" i="14" l="1"/>
  <c r="G24" i="14"/>
  <c r="I6" i="14"/>
  <c r="D6" i="14"/>
  <c r="C8" i="14"/>
  <c r="C7" i="14"/>
  <c r="D8" i="14"/>
  <c r="D7" i="14"/>
  <c r="C6" i="14"/>
  <c r="C12" i="14"/>
  <c r="C11" i="14"/>
  <c r="D14" i="14"/>
  <c r="D11" i="14"/>
  <c r="D26" i="14" l="1"/>
  <c r="G22" i="14"/>
  <c r="C27" i="14"/>
  <c r="G7" i="14"/>
  <c r="D13" i="14"/>
  <c r="G13" i="14" s="1"/>
  <c r="D12" i="14"/>
  <c r="G12" i="14" s="1"/>
  <c r="F27" i="14"/>
  <c r="E27" i="14"/>
  <c r="G25" i="14"/>
  <c r="G21" i="14"/>
  <c r="G20" i="14"/>
  <c r="G19" i="14"/>
  <c r="G18" i="14"/>
  <c r="G17" i="14"/>
  <c r="G16" i="14"/>
  <c r="G15" i="14"/>
  <c r="G14" i="14"/>
  <c r="G10" i="14"/>
  <c r="G9" i="14"/>
  <c r="G8" i="14"/>
  <c r="G6" i="14"/>
  <c r="D27" i="14" l="1"/>
  <c r="G26" i="14" s="1"/>
  <c r="G11" i="14"/>
  <c r="C33" i="14" l="1"/>
  <c r="I27" i="14"/>
  <c r="C32" i="14"/>
  <c r="C34" i="14"/>
</calcChain>
</file>

<file path=xl/sharedStrings.xml><?xml version="1.0" encoding="utf-8"?>
<sst xmlns="http://schemas.openxmlformats.org/spreadsheetml/2006/main" count="49" uniqueCount="47">
  <si>
    <t>1кв.</t>
  </si>
  <si>
    <t>2кв.</t>
  </si>
  <si>
    <t>3кв.</t>
  </si>
  <si>
    <t>4кв.</t>
  </si>
  <si>
    <t>НДФЛ</t>
  </si>
  <si>
    <t>Охрана</t>
  </si>
  <si>
    <t>Расчистка от снега</t>
  </si>
  <si>
    <t>Вывоз мусора</t>
  </si>
  <si>
    <t>Электроэнергия</t>
  </si>
  <si>
    <t>Аренда зала</t>
  </si>
  <si>
    <t>Комиссия банка</t>
  </si>
  <si>
    <t>янв фев март</t>
  </si>
  <si>
    <t>апр май июнь</t>
  </si>
  <si>
    <t>июль авг сент</t>
  </si>
  <si>
    <t>окт нояб дек</t>
  </si>
  <si>
    <t>Итого расход</t>
  </si>
  <si>
    <t>Итого доход</t>
  </si>
  <si>
    <t>Гос.пошлина</t>
  </si>
  <si>
    <t>Проверка</t>
  </si>
  <si>
    <t>Покос травы, Опашка</t>
  </si>
  <si>
    <t>1.1 Текущие расходы снт</t>
  </si>
  <si>
    <t>УФК (Страховые взносы и пр)</t>
  </si>
  <si>
    <t>1. Расходы СНТ</t>
  </si>
  <si>
    <t>2. Доходы СНТ</t>
  </si>
  <si>
    <t>1.2 Целевые расходы СНТ</t>
  </si>
  <si>
    <t>Всего по текущим взносам</t>
  </si>
  <si>
    <t>Проезд гр. транспорта</t>
  </si>
  <si>
    <t xml:space="preserve"> </t>
  </si>
  <si>
    <t xml:space="preserve">  </t>
  </si>
  <si>
    <t>Возврат хищения</t>
  </si>
  <si>
    <t>Земельный налог</t>
  </si>
  <si>
    <t>УСН</t>
  </si>
  <si>
    <t>Программа Садовод</t>
  </si>
  <si>
    <t>Ремонт дороги</t>
  </si>
  <si>
    <t>Ежеквартальные взносы за 2021</t>
  </si>
  <si>
    <t>Остаток на 30.06.2021</t>
  </si>
  <si>
    <t>2021 год ФАКТ 1-ого полугодия</t>
  </si>
  <si>
    <t>Борщевик</t>
  </si>
  <si>
    <t>Сайт</t>
  </si>
  <si>
    <t>Остаток на 01.01.2021</t>
  </si>
  <si>
    <t>3. Остаток на начало и конец  1-ого полугодия 2021года</t>
  </si>
  <si>
    <t>Всего Доходов в 1 полуг 2021</t>
  </si>
  <si>
    <t>Всего Расходов в  1 полуг 2021</t>
  </si>
  <si>
    <t>Аренда юр.адреса</t>
  </si>
  <si>
    <t>Поощрение/зар.плата</t>
  </si>
  <si>
    <t>Итого Доходы за 1 полуг 2021г</t>
  </si>
  <si>
    <t>Итого Расходы за 1 полуг 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</si>
</sst>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 Cyr"/>
      <charset val="204"/>
    </font>
    <font>
      <sz val="9"/>
      <name val="Arial Cyr"/>
      <charset val="204"/>
    </font>
    <font>
      <sz val="9"/>
      <name val="Times Roman"/>
      <charset val="204"/>
    </font>
    <font>
      <b/>
      <sz val="9"/>
      <name val="Times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5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3" fillId="2" borderId="5" xfId="0" applyFont="1" applyFill="1" applyBorder="1"/>
    <xf numFmtId="0" fontId="2" fillId="2" borderId="4" xfId="0" applyFont="1" applyFill="1" applyBorder="1"/>
    <xf numFmtId="4" fontId="3" fillId="0" borderId="11" xfId="0" applyNumberFormat="1" applyFont="1" applyBorder="1"/>
    <xf numFmtId="4" fontId="3" fillId="0" borderId="1" xfId="0" applyNumberFormat="1" applyFont="1" applyBorder="1"/>
    <xf numFmtId="0" fontId="3" fillId="2" borderId="4" xfId="0" applyFont="1" applyFill="1" applyBorder="1"/>
    <xf numFmtId="0" fontId="3" fillId="2" borderId="7" xfId="0" applyFont="1" applyFill="1" applyBorder="1" applyAlignment="1">
      <alignment wrapText="1"/>
    </xf>
    <xf numFmtId="0" fontId="3" fillId="0" borderId="1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4" fontId="3" fillId="0" borderId="5" xfId="0" applyNumberFormat="1" applyFont="1" applyBorder="1"/>
    <xf numFmtId="4" fontId="3" fillId="0" borderId="5" xfId="0" applyNumberFormat="1" applyFont="1" applyFill="1" applyBorder="1"/>
    <xf numFmtId="0" fontId="3" fillId="0" borderId="1" xfId="0" applyFont="1" applyBorder="1"/>
    <xf numFmtId="0" fontId="1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4" xfId="0" applyFont="1" applyBorder="1"/>
    <xf numFmtId="0" fontId="1" fillId="0" borderId="5" xfId="0" applyFont="1" applyBorder="1"/>
    <xf numFmtId="0" fontId="3" fillId="0" borderId="5" xfId="0" applyFont="1" applyBorder="1"/>
    <xf numFmtId="0" fontId="1" fillId="0" borderId="4" xfId="0" applyFont="1" applyBorder="1"/>
    <xf numFmtId="4" fontId="3" fillId="0" borderId="8" xfId="0" applyNumberFormat="1" applyFont="1" applyBorder="1"/>
    <xf numFmtId="0" fontId="3" fillId="2" borderId="8" xfId="0" applyFont="1" applyFill="1" applyBorder="1" applyAlignment="1">
      <alignment wrapText="1"/>
    </xf>
    <xf numFmtId="4" fontId="3" fillId="0" borderId="9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tabSelected="1" zoomScale="150" workbookViewId="0">
      <selection activeCell="B1" sqref="B1"/>
    </sheetView>
  </sheetViews>
  <sheetFormatPr baseColWidth="10" defaultColWidth="8.83203125" defaultRowHeight="12"/>
  <cols>
    <col min="1" max="1" width="4.83203125" style="1" customWidth="1"/>
    <col min="2" max="2" width="24.33203125" style="1" customWidth="1"/>
    <col min="3" max="3" width="13.5" style="1" customWidth="1"/>
    <col min="4" max="4" width="16.5" style="1" customWidth="1"/>
    <col min="5" max="6" width="10.1640625" style="1" bestFit="1" customWidth="1"/>
    <col min="7" max="7" width="11.6640625" style="1" bestFit="1" customWidth="1"/>
    <col min="8" max="8" width="18.5" style="1" customWidth="1"/>
    <col min="9" max="9" width="15.6640625" style="1" customWidth="1"/>
    <col min="10" max="10" width="8.83203125" style="1"/>
    <col min="11" max="11" width="9" style="1" bestFit="1" customWidth="1"/>
    <col min="12" max="16384" width="8.83203125" style="1"/>
  </cols>
  <sheetData>
    <row r="1" spans="2:11" ht="13" thickBot="1">
      <c r="B1" s="2" t="s">
        <v>27</v>
      </c>
      <c r="C1" s="2"/>
      <c r="D1" s="2"/>
      <c r="E1" s="2"/>
      <c r="F1" s="2"/>
      <c r="G1" s="2"/>
      <c r="H1" s="2"/>
      <c r="I1" s="2"/>
    </row>
    <row r="2" spans="2:11">
      <c r="B2" s="3" t="s">
        <v>36</v>
      </c>
      <c r="C2" s="4"/>
      <c r="D2" s="4"/>
      <c r="E2" s="4"/>
      <c r="F2" s="4"/>
      <c r="G2" s="4"/>
      <c r="H2" s="4"/>
      <c r="I2" s="5"/>
    </row>
    <row r="3" spans="2:11" ht="27" customHeight="1">
      <c r="B3" s="8" t="s">
        <v>22</v>
      </c>
      <c r="C3" s="6"/>
      <c r="D3" s="6"/>
      <c r="E3" s="24"/>
      <c r="F3" s="6"/>
      <c r="G3" s="6"/>
      <c r="H3" s="23" t="s">
        <v>23</v>
      </c>
      <c r="I3" s="7"/>
    </row>
    <row r="4" spans="2:11">
      <c r="B4" s="28"/>
      <c r="C4" s="6" t="s">
        <v>11</v>
      </c>
      <c r="D4" s="6" t="s">
        <v>12</v>
      </c>
      <c r="E4" s="6" t="s">
        <v>13</v>
      </c>
      <c r="F4" s="6" t="s">
        <v>14</v>
      </c>
      <c r="G4" s="6"/>
      <c r="H4" s="6"/>
      <c r="I4" s="7"/>
    </row>
    <row r="5" spans="2:11">
      <c r="B5" s="8" t="s">
        <v>20</v>
      </c>
      <c r="C5" s="9" t="s">
        <v>0</v>
      </c>
      <c r="D5" s="9" t="s">
        <v>1</v>
      </c>
      <c r="E5" s="9" t="s">
        <v>2</v>
      </c>
      <c r="F5" s="9" t="s">
        <v>3</v>
      </c>
      <c r="G5" s="25" t="s">
        <v>15</v>
      </c>
      <c r="H5" s="25"/>
      <c r="I5" s="10" t="s">
        <v>16</v>
      </c>
    </row>
    <row r="6" spans="2:11" ht="26">
      <c r="B6" s="11" t="s">
        <v>44</v>
      </c>
      <c r="C6" s="13">
        <f>30000+30000+45000+30000+15000</f>
        <v>150000</v>
      </c>
      <c r="D6" s="13">
        <f>15000+15000+15000+45000+13890.07+30000+15000+15000+15000</f>
        <v>178890.07</v>
      </c>
      <c r="E6" s="13">
        <v>0</v>
      </c>
      <c r="F6" s="13">
        <v>0</v>
      </c>
      <c r="G6" s="13">
        <f>SUM(C6:F6)</f>
        <v>328890.07</v>
      </c>
      <c r="H6" s="26" t="s">
        <v>34</v>
      </c>
      <c r="I6" s="21">
        <f>1188481.29-8026</f>
        <v>1180455.29</v>
      </c>
      <c r="K6" s="1">
        <v>0</v>
      </c>
    </row>
    <row r="7" spans="2:11">
      <c r="B7" s="11" t="s">
        <v>4</v>
      </c>
      <c r="C7" s="13">
        <f>4483+11207+4483</f>
        <v>20173</v>
      </c>
      <c r="D7" s="13">
        <f>4482+11207+3570+4483+4483</f>
        <v>28225</v>
      </c>
      <c r="E7" s="13">
        <v>0</v>
      </c>
      <c r="F7" s="13">
        <v>0</v>
      </c>
      <c r="G7" s="13">
        <f>SUM(C7:F7)</f>
        <v>48398</v>
      </c>
      <c r="H7" s="24"/>
      <c r="I7" s="29"/>
    </row>
    <row r="8" spans="2:11">
      <c r="B8" s="11" t="s">
        <v>21</v>
      </c>
      <c r="C8" s="13">
        <f>1000.01+3517.27+15172.5+1000.01+4396.55+18965.54+1000.01+1758.64+7583.26+68.96+68.97+68.97+3.02</f>
        <v>54603.71</v>
      </c>
      <c r="D8" s="13">
        <f>68.96+68.97+54.92+68.97+999.98+1758.58+7586.04+1000.01+4396.56+18965.54+796.34+1400.46+6041.22+1000.01+3517.26+15172.52</f>
        <v>62896.34</v>
      </c>
      <c r="E8" s="13">
        <v>0</v>
      </c>
      <c r="F8" s="13">
        <v>0</v>
      </c>
      <c r="G8" s="13">
        <f t="shared" ref="G8:G25" si="0">SUM(C8:F8)</f>
        <v>117500.04999999999</v>
      </c>
      <c r="H8" s="24"/>
      <c r="I8" s="29"/>
    </row>
    <row r="9" spans="2:11" ht="13">
      <c r="B9" s="11" t="s">
        <v>30</v>
      </c>
      <c r="C9" s="13">
        <v>23789</v>
      </c>
      <c r="D9" s="13">
        <v>5947</v>
      </c>
      <c r="E9" s="13"/>
      <c r="F9" s="13">
        <v>0</v>
      </c>
      <c r="G9" s="13">
        <f t="shared" si="0"/>
        <v>29736</v>
      </c>
      <c r="H9" s="27" t="s">
        <v>29</v>
      </c>
      <c r="I9" s="22">
        <v>951800</v>
      </c>
    </row>
    <row r="10" spans="2:11">
      <c r="B10" s="11" t="s">
        <v>31</v>
      </c>
      <c r="C10" s="13">
        <v>1299</v>
      </c>
      <c r="D10" s="13">
        <v>0</v>
      </c>
      <c r="E10" s="13"/>
      <c r="F10" s="13">
        <v>0</v>
      </c>
      <c r="G10" s="13">
        <f t="shared" si="0"/>
        <v>1299</v>
      </c>
      <c r="H10" s="23" t="s">
        <v>26</v>
      </c>
      <c r="I10" s="21">
        <v>300</v>
      </c>
    </row>
    <row r="11" spans="2:11" ht="13">
      <c r="B11" s="11" t="s">
        <v>5</v>
      </c>
      <c r="C11" s="13">
        <f>75000+75000</f>
        <v>150000</v>
      </c>
      <c r="D11" s="13">
        <f>35000+105000+35000+75000+75000+75000</f>
        <v>400000</v>
      </c>
      <c r="E11" s="13">
        <v>0</v>
      </c>
      <c r="F11" s="13">
        <v>0</v>
      </c>
      <c r="G11" s="13">
        <f t="shared" si="0"/>
        <v>550000</v>
      </c>
      <c r="H11" s="26" t="s">
        <v>28</v>
      </c>
      <c r="I11" s="21"/>
    </row>
    <row r="12" spans="2:11" ht="13">
      <c r="B12" s="11" t="s">
        <v>6</v>
      </c>
      <c r="C12" s="13">
        <f>7475+7475+7475+7475+6500+7475+7475</f>
        <v>51350</v>
      </c>
      <c r="D12" s="13">
        <f>7475</f>
        <v>7475</v>
      </c>
      <c r="E12" s="13"/>
      <c r="F12" s="13">
        <v>0</v>
      </c>
      <c r="G12" s="13">
        <f t="shared" si="0"/>
        <v>58825</v>
      </c>
      <c r="H12" s="26" t="s">
        <v>27</v>
      </c>
      <c r="I12" s="22"/>
    </row>
    <row r="13" spans="2:11">
      <c r="B13" s="11" t="s">
        <v>19</v>
      </c>
      <c r="C13" s="13"/>
      <c r="D13" s="13">
        <f>8050+8050</f>
        <v>16100</v>
      </c>
      <c r="E13" s="13">
        <v>0</v>
      </c>
      <c r="F13" s="13">
        <v>0</v>
      </c>
      <c r="G13" s="13">
        <f t="shared" si="0"/>
        <v>16100</v>
      </c>
      <c r="H13" s="24"/>
      <c r="I13" s="21"/>
    </row>
    <row r="14" spans="2:11">
      <c r="B14" s="11" t="s">
        <v>7</v>
      </c>
      <c r="C14" s="13">
        <v>5362.4</v>
      </c>
      <c r="D14" s="13">
        <f>21449.6+21449.6+10724.8+5362.4+5362.4</f>
        <v>64348.800000000003</v>
      </c>
      <c r="E14" s="13">
        <v>0</v>
      </c>
      <c r="F14" s="13">
        <v>0</v>
      </c>
      <c r="G14" s="13">
        <f t="shared" si="0"/>
        <v>69711.199999999997</v>
      </c>
      <c r="H14" s="24"/>
      <c r="I14" s="29"/>
    </row>
    <row r="15" spans="2:11">
      <c r="B15" s="11" t="s">
        <v>8</v>
      </c>
      <c r="C15" s="13">
        <v>15000</v>
      </c>
      <c r="D15" s="13">
        <v>10000</v>
      </c>
      <c r="E15" s="13">
        <v>0</v>
      </c>
      <c r="F15" s="13">
        <v>0</v>
      </c>
      <c r="G15" s="13">
        <f t="shared" si="0"/>
        <v>25000</v>
      </c>
      <c r="H15" s="23"/>
      <c r="I15" s="29"/>
    </row>
    <row r="16" spans="2:11">
      <c r="B16" s="11" t="s">
        <v>9</v>
      </c>
      <c r="C16" s="13">
        <v>0</v>
      </c>
      <c r="D16" s="13"/>
      <c r="E16" s="13"/>
      <c r="F16" s="13"/>
      <c r="G16" s="13">
        <f t="shared" si="0"/>
        <v>0</v>
      </c>
      <c r="H16" s="23"/>
      <c r="I16" s="21"/>
    </row>
    <row r="17" spans="1:9">
      <c r="B17" s="11" t="s">
        <v>10</v>
      </c>
      <c r="C17" s="13">
        <v>5014</v>
      </c>
      <c r="D17" s="13">
        <v>7462.58</v>
      </c>
      <c r="E17" s="13">
        <v>0</v>
      </c>
      <c r="F17" s="13">
        <v>0</v>
      </c>
      <c r="G17" s="13">
        <f t="shared" si="0"/>
        <v>12476.58</v>
      </c>
      <c r="H17" s="23"/>
      <c r="I17" s="21"/>
    </row>
    <row r="18" spans="1:9">
      <c r="B18" s="11" t="s">
        <v>43</v>
      </c>
      <c r="C18" s="13">
        <v>0</v>
      </c>
      <c r="D18" s="13">
        <v>16500</v>
      </c>
      <c r="E18" s="13">
        <v>0</v>
      </c>
      <c r="F18" s="13"/>
      <c r="G18" s="13">
        <f t="shared" si="0"/>
        <v>16500</v>
      </c>
      <c r="H18" s="23"/>
      <c r="I18" s="21"/>
    </row>
    <row r="19" spans="1:9">
      <c r="B19" s="11" t="s">
        <v>17</v>
      </c>
      <c r="C19" s="13">
        <v>0</v>
      </c>
      <c r="D19" s="13"/>
      <c r="E19" s="13"/>
      <c r="F19" s="13">
        <v>0</v>
      </c>
      <c r="G19" s="13">
        <f t="shared" si="0"/>
        <v>0</v>
      </c>
      <c r="H19" s="23"/>
      <c r="I19" s="21"/>
    </row>
    <row r="20" spans="1:9">
      <c r="B20" s="11" t="s">
        <v>38</v>
      </c>
      <c r="C20" s="13"/>
      <c r="D20" s="13">
        <v>890</v>
      </c>
      <c r="E20" s="13">
        <v>0</v>
      </c>
      <c r="F20" s="13">
        <v>0</v>
      </c>
      <c r="G20" s="13">
        <f t="shared" si="0"/>
        <v>890</v>
      </c>
      <c r="H20" s="23"/>
      <c r="I20" s="21"/>
    </row>
    <row r="21" spans="1:9">
      <c r="B21" s="11" t="s">
        <v>32</v>
      </c>
      <c r="C21" s="13"/>
      <c r="D21" s="13"/>
      <c r="E21" s="13">
        <v>0</v>
      </c>
      <c r="F21" s="13"/>
      <c r="G21" s="13">
        <f t="shared" si="0"/>
        <v>0</v>
      </c>
      <c r="H21" s="23"/>
      <c r="I21" s="30"/>
    </row>
    <row r="22" spans="1:9">
      <c r="A22" s="1" t="s">
        <v>27</v>
      </c>
      <c r="B22" s="11" t="s">
        <v>37</v>
      </c>
      <c r="C22" s="13"/>
      <c r="D22" s="13">
        <v>10000</v>
      </c>
      <c r="E22" s="13"/>
      <c r="F22" s="13"/>
      <c r="G22" s="13">
        <f t="shared" si="0"/>
        <v>10000</v>
      </c>
      <c r="H22" s="23"/>
      <c r="I22" s="30"/>
    </row>
    <row r="23" spans="1:9">
      <c r="B23" s="31"/>
      <c r="C23" s="24"/>
      <c r="D23" s="24"/>
      <c r="E23" s="24"/>
      <c r="F23" s="24"/>
      <c r="G23" s="24"/>
      <c r="H23" s="23"/>
      <c r="I23" s="30"/>
    </row>
    <row r="24" spans="1:9">
      <c r="B24" s="14" t="s">
        <v>25</v>
      </c>
      <c r="C24" s="13"/>
      <c r="D24" s="13"/>
      <c r="E24" s="13"/>
      <c r="F24" s="13"/>
      <c r="G24" s="13">
        <f>SUM(G6:G22)</f>
        <v>1285325.9000000001</v>
      </c>
      <c r="H24" s="23"/>
      <c r="I24" s="30"/>
    </row>
    <row r="25" spans="1:9">
      <c r="B25" s="8" t="s">
        <v>24</v>
      </c>
      <c r="C25" s="13"/>
      <c r="D25" s="13"/>
      <c r="E25" s="13"/>
      <c r="F25" s="13"/>
      <c r="G25" s="13">
        <f t="shared" si="0"/>
        <v>0</v>
      </c>
      <c r="H25" s="23"/>
      <c r="I25" s="30"/>
    </row>
    <row r="26" spans="1:9">
      <c r="B26" s="11" t="s">
        <v>33</v>
      </c>
      <c r="C26" s="13"/>
      <c r="D26" s="13">
        <f>130860+405612.5+405612.5</f>
        <v>942085</v>
      </c>
      <c r="E26" s="13"/>
      <c r="F26" s="13">
        <v>0</v>
      </c>
      <c r="G26" s="13">
        <f>SUM(C26:F26)</f>
        <v>942085</v>
      </c>
      <c r="H26" s="23"/>
      <c r="I26" s="30"/>
    </row>
    <row r="27" spans="1:9" ht="27" thickBot="1">
      <c r="B27" s="15" t="s">
        <v>42</v>
      </c>
      <c r="C27" s="32">
        <f>SUM(C6:C26)</f>
        <v>476591.11</v>
      </c>
      <c r="D27" s="32">
        <f>SUM(D6:D26)</f>
        <v>1750819.79</v>
      </c>
      <c r="E27" s="32">
        <f>SUM(E6:E20)</f>
        <v>0</v>
      </c>
      <c r="F27" s="32">
        <f>SUM(F6:F26)</f>
        <v>0</v>
      </c>
      <c r="G27" s="32">
        <f>G26+G24</f>
        <v>2227410.9000000004</v>
      </c>
      <c r="H27" s="33" t="s">
        <v>41</v>
      </c>
      <c r="I27" s="34">
        <f ca="1">SUM(I6:I27)</f>
        <v>2132555.29</v>
      </c>
    </row>
    <row r="28" spans="1:9" ht="48" customHeight="1">
      <c r="B28" s="2"/>
      <c r="C28" s="2"/>
      <c r="D28" s="2"/>
      <c r="E28" s="2"/>
      <c r="F28" s="2"/>
      <c r="G28" s="16"/>
      <c r="H28" s="2"/>
    </row>
    <row r="29" spans="1:9" ht="13" thickBot="1">
      <c r="B29" s="17" t="s">
        <v>40</v>
      </c>
      <c r="C29" s="2"/>
      <c r="D29" s="2"/>
      <c r="E29" s="2"/>
      <c r="F29" s="2"/>
      <c r="G29" s="18"/>
      <c r="H29" s="2"/>
      <c r="I29" s="2"/>
    </row>
    <row r="30" spans="1:9">
      <c r="B30" s="19" t="s">
        <v>39</v>
      </c>
      <c r="C30" s="12">
        <v>528775.07999999996</v>
      </c>
      <c r="D30" s="2"/>
      <c r="E30" s="2"/>
      <c r="F30" s="2"/>
      <c r="G30" s="18"/>
      <c r="H30" s="2"/>
      <c r="I30" s="2"/>
    </row>
    <row r="31" spans="1:9">
      <c r="B31" s="11" t="s">
        <v>35</v>
      </c>
      <c r="C31" s="12">
        <v>433919.47</v>
      </c>
      <c r="D31" s="2"/>
      <c r="E31" s="2"/>
      <c r="F31" s="2"/>
      <c r="G31" s="18"/>
      <c r="H31" s="2"/>
      <c r="I31" s="2"/>
    </row>
    <row r="32" spans="1:9">
      <c r="B32" s="11" t="s">
        <v>45</v>
      </c>
      <c r="C32" s="12">
        <f ca="1">I27</f>
        <v>2132555.29</v>
      </c>
      <c r="D32" s="2"/>
      <c r="E32" s="2"/>
      <c r="F32" s="2"/>
      <c r="G32" s="18"/>
      <c r="H32" s="2"/>
      <c r="I32" s="2"/>
    </row>
    <row r="33" spans="2:9">
      <c r="B33" s="11" t="s">
        <v>46</v>
      </c>
      <c r="C33" s="12">
        <f>G27</f>
        <v>2227410.9000000004</v>
      </c>
      <c r="D33" s="2"/>
      <c r="E33" s="2"/>
      <c r="F33" s="2"/>
      <c r="G33" s="18"/>
      <c r="H33" s="2"/>
      <c r="I33" s="2"/>
    </row>
    <row r="34" spans="2:9" ht="13" thickBot="1">
      <c r="B34" s="20" t="s">
        <v>18</v>
      </c>
      <c r="C34" s="12">
        <f ca="1">C30+C32-C33-C31</f>
        <v>0</v>
      </c>
      <c r="D34" s="2"/>
      <c r="E34" s="2"/>
      <c r="F34" s="2"/>
      <c r="G34" s="18"/>
      <c r="H34" s="2"/>
      <c r="I34" s="2"/>
    </row>
    <row r="35" spans="2:9">
      <c r="B35" s="2"/>
      <c r="C35" s="2"/>
      <c r="D35" s="2"/>
      <c r="E35" s="2"/>
      <c r="F35" s="2"/>
      <c r="G35" s="18"/>
      <c r="H35" s="2"/>
      <c r="I35" s="2"/>
    </row>
    <row r="36" spans="2:9">
      <c r="B36" s="2"/>
      <c r="C36" s="2"/>
      <c r="D36" s="2"/>
      <c r="E36" s="2"/>
      <c r="F36" s="2"/>
      <c r="G36" s="18"/>
      <c r="H36" s="2"/>
      <c r="I36" s="2"/>
    </row>
    <row r="37" spans="2:9">
      <c r="I3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2020-07-31T16:25:21Z</cp:lastPrinted>
  <dcterms:created xsi:type="dcterms:W3CDTF">2009-07-02T05:21:25Z</dcterms:created>
  <dcterms:modified xsi:type="dcterms:W3CDTF">2021-07-23T14:34:28Z</dcterms:modified>
</cp:coreProperties>
</file>